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ADME" sheetId="1" state="visible" r:id="rId1"/>
    <sheet name="Weights" sheetId="2" state="visible" r:id="rId2"/>
    <sheet name="Accounts" sheetId="3" state="visible" r:id="rId3"/>
    <sheet name="Win-Loss Calibration" sheetId="4" state="visible" r:id="rId4"/>
    <sheet name="Drift Dashboard" sheetId="5" state="visible" r:id="rId5"/>
  </sheets>
  <definedNames>
    <definedName name="W_Firmographic_Fit">Weights!$B$5</definedName>
    <definedName name="W_Buying_Capacity">Weights!$B$6</definedName>
    <definedName name="W_Technical_Readiness">Weights!$B$7</definedName>
    <definedName name="W_Strategic_Alignment">Weights!$B$8</definedName>
    <definedName name="W_Buying_Trigger">Weights!$B$9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11">
    <font>
      <name val="Calibri"/>
      <family val="2"/>
      <color theme="1"/>
      <sz val="11"/>
      <scheme val="minor"/>
    </font>
    <font>
      <name val="Monaco"/>
      <b val="1"/>
      <color rgb="002D5BDA"/>
      <sz val="10"/>
    </font>
    <font>
      <name val="Monaco"/>
      <color rgb="0094A3B8"/>
      <sz val="9"/>
    </font>
    <font>
      <name val="Helvetica Neue"/>
      <b val="1"/>
      <color rgb="001E293B"/>
      <sz val="18"/>
    </font>
    <font>
      <name val="Helvetica Neue"/>
      <color rgb="001E293B"/>
      <sz val="10"/>
    </font>
    <font>
      <name val="Helvetica Neue"/>
      <b val="1"/>
      <color rgb="001E293B"/>
      <sz val="14"/>
    </font>
    <font>
      <name val="Helvetica Neue"/>
      <b val="1"/>
      <color rgb="001E293B"/>
      <sz val="12"/>
    </font>
    <font>
      <name val="Helvetica Neue"/>
      <color rgb="0064748B"/>
      <sz val="10"/>
    </font>
    <font>
      <name val="Monaco"/>
      <b val="1"/>
      <color rgb="002D5BDA"/>
      <sz val="9"/>
    </font>
    <font>
      <name val="Helvetica Neue"/>
      <b val="1"/>
      <color rgb="00FFFFFF"/>
      <sz val="10"/>
    </font>
    <font>
      <name val="Helvetica Neue"/>
      <b val="1"/>
      <color rgb="002D5BDA"/>
      <sz val="10"/>
    </font>
  </fonts>
  <fills count="4">
    <fill>
      <patternFill/>
    </fill>
    <fill>
      <patternFill patternType="gray125"/>
    </fill>
    <fill>
      <patternFill patternType="solid">
        <fgColor rgb="002D5BDA"/>
        <bgColor rgb="002D5BDA"/>
      </patternFill>
    </fill>
    <fill>
      <patternFill patternType="solid">
        <fgColor rgb="00EEF2FF"/>
        <bgColor rgb="00EEF2FF"/>
      </patternFill>
    </fill>
  </fills>
  <borders count="2">
    <border>
      <left/>
      <right/>
      <top/>
      <bottom/>
      <diagonal/>
    </border>
    <border>
      <left style="thin">
        <color rgb="00E8E5DF"/>
      </left>
      <right style="thin">
        <color rgb="00E8E5DF"/>
      </right>
      <top style="thin">
        <color rgb="00E8E5DF"/>
      </top>
      <bottom style="thin">
        <color rgb="00E8E5DF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applyAlignment="1" pivotButton="0" quotePrefix="0" xfId="0">
      <alignment horizontal="left" vertical="top" wrapText="1"/>
    </xf>
    <xf numFmtId="0" fontId="5" fillId="0" borderId="0" pivotButton="0" quotePrefix="0" xfId="0"/>
    <xf numFmtId="0" fontId="6" fillId="0" borderId="0" pivotButton="0" quotePrefix="0" xfId="0"/>
    <xf numFmtId="0" fontId="7" fillId="0" borderId="0" applyAlignment="1" pivotButton="0" quotePrefix="0" xfId="0">
      <alignment horizontal="left" vertical="top" wrapText="1"/>
    </xf>
    <xf numFmtId="0" fontId="8" fillId="0" borderId="0" pivotButton="0" quotePrefix="0" xfId="0"/>
    <xf numFmtId="0" fontId="7" fillId="0" borderId="0" pivotButton="0" quotePrefix="0" xfId="0"/>
    <xf numFmtId="0" fontId="9" fillId="2" borderId="1" applyAlignment="1" pivotButton="0" quotePrefix="0" xfId="0">
      <alignment horizontal="center" vertical="center" wrapText="1"/>
    </xf>
    <xf numFmtId="0" fontId="4" fillId="0" borderId="1" pivotButton="0" quotePrefix="0" xfId="0"/>
    <xf numFmtId="0" fontId="10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left" vertical="top" wrapText="1"/>
    </xf>
    <xf numFmtId="0" fontId="10" fillId="3" borderId="0" applyAlignment="1" pivotButton="0" quotePrefix="0" xfId="0">
      <alignment horizontal="center" vertical="center" wrapText="1"/>
    </xf>
    <xf numFmtId="0" fontId="7" fillId="0" borderId="1" pivotButton="0" quotePrefix="0" xfId="0"/>
    <xf numFmtId="0" fontId="4" fillId="0" borderId="1" applyAlignment="1" pivotButton="0" quotePrefix="0" xfId="0">
      <alignment horizontal="center" vertical="center" wrapText="1"/>
    </xf>
    <xf numFmtId="0" fontId="10" fillId="3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9" fillId="2" borderId="0" applyAlignment="1" pivotButton="0" quotePrefix="0" xfId="0">
      <alignment horizontal="center" vertical="center" wrapText="1"/>
    </xf>
    <xf numFmtId="164" fontId="10" fillId="3" borderId="1" applyAlignment="1" pivotButton="0" quotePrefix="0" xfId="0">
      <alignment horizontal="center" vertical="center" wrapText="1"/>
    </xf>
    <xf numFmtId="2" fontId="7" fillId="0" borderId="1" applyAlignment="1" pivotButton="0" quotePrefix="0" xfId="0">
      <alignment horizontal="center" vertical="center" wrapText="1"/>
    </xf>
    <xf numFmtId="164" fontId="10" fillId="3" borderId="0" applyAlignment="1" pivotButton="0" quotePrefix="0" xfId="0">
      <alignment horizontal="center" vertical="center" wrapText="1"/>
    </xf>
    <xf numFmtId="0" fontId="4" fillId="0" borderId="0" pivotButton="0" quotePrefix="0" xfId="0"/>
    <xf numFmtId="0" fontId="0" fillId="0" borderId="1" applyAlignment="1" pivotButton="0" quotePrefix="0" xfId="0">
      <alignment horizontal="left" vertical="top" wrapText="1"/>
    </xf>
  </cellXfs>
  <cellStyles count="1">
    <cellStyle name="Normal" xfId="0" builtinId="0" hidden="0"/>
  </cellStyles>
  <dxfs count="1">
    <dxf>
      <fill>
        <patternFill patternType="solid">
          <fgColor rgb="00FFEBEE"/>
          <bgColor rgb="00FFEBE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2D5BDA"/>
    <outlinePr summaryBelow="1" summaryRight="1"/>
    <pageSetUpPr/>
  </sheetPr>
  <dimension ref="A1:B42"/>
  <sheetViews>
    <sheetView workbookViewId="0">
      <selection activeCell="A1" sqref="A1"/>
    </sheetView>
  </sheetViews>
  <sheetFormatPr baseColWidth="8" defaultRowHeight="15"/>
  <cols>
    <col width="6" customWidth="1" min="1" max="1"/>
    <col width="100" customWidth="1" min="2" max="2"/>
  </cols>
  <sheetData>
    <row r="1">
      <c r="A1" s="1" t="inlineStr">
        <is>
          <t>PILLAR</t>
        </is>
      </c>
    </row>
    <row r="2">
      <c r="A2" s="2" t="inlineStr">
        <is>
          <t>5-DIMENSION ICP SCORING TEMPLATE</t>
        </is>
      </c>
    </row>
    <row r="4">
      <c r="A4" s="3" t="inlineStr">
        <is>
          <t>Operational ICP Scoring</t>
        </is>
      </c>
    </row>
    <row r="6" ht="60" customHeight="1">
      <c r="A6" s="4" t="inlineStr">
        <is>
          <t>An ICP written in a pitch deck does not filter pipeline. An ICP written in a config that drives scoring, territory assignment, and signal thresholds does. This template builds the second kind in a spreadsheet you can audit, tune, and share.</t>
        </is>
      </c>
    </row>
    <row r="8">
      <c r="A8" s="5" t="inlineStr">
        <is>
          <t>How to use</t>
        </is>
      </c>
    </row>
    <row r="9">
      <c r="A9" s="6" t="inlineStr">
        <is>
          <t>1.</t>
        </is>
      </c>
      <c r="B9" s="6" t="inlineStr">
        <is>
          <t>Set dimension weights on the Weights sheet.</t>
        </is>
      </c>
    </row>
    <row r="10" ht="32" customHeight="1">
      <c r="B10" s="7" t="inlineStr">
        <is>
          <t>Five weights must sum to 100. Defaults reflect a general B2B motion; tune per motion.</t>
        </is>
      </c>
    </row>
    <row r="12">
      <c r="A12" s="6" t="inlineStr">
        <is>
          <t>2.</t>
        </is>
      </c>
      <c r="B12" s="6" t="inlineStr">
        <is>
          <t>Populate the Accounts sheet with your real accounts.</t>
        </is>
      </c>
    </row>
    <row r="13" ht="32" customHeight="1">
      <c r="B13" s="7" t="inlineStr">
        <is>
          <t>Score each dimension 0-100. The composite score updates automatically using the weights.</t>
        </is>
      </c>
    </row>
    <row r="15">
      <c r="A15" s="6" t="inlineStr">
        <is>
          <t>3.</t>
        </is>
      </c>
      <c r="B15" s="6" t="inlineStr">
        <is>
          <t>Run the Win/Loss Calibration.</t>
        </is>
      </c>
    </row>
    <row r="16" ht="32" customHeight="1">
      <c r="B16" s="7" t="inlineStr">
        <is>
          <t>Enter your last 50-100 closed deals with their outcome. The sheet calculates win rate per ICP tier so you can tune weights against actual outcomes.</t>
        </is>
      </c>
    </row>
    <row r="18">
      <c r="A18" s="6" t="inlineStr">
        <is>
          <t>4.</t>
        </is>
      </c>
      <c r="B18" s="6" t="inlineStr">
        <is>
          <t>Review drift quarterly.</t>
        </is>
      </c>
    </row>
    <row r="19" ht="32" customHeight="1">
      <c r="B19" s="7" t="inlineStr">
        <is>
          <t>Use the Drift Dashboard to track ICP tier performance over time. If win rates flatten across tiers, the ICP is no longer discriminating; retune.</t>
        </is>
      </c>
    </row>
    <row r="22">
      <c r="A22" s="5" t="inlineStr">
        <is>
          <t>The five dimensions</t>
        </is>
      </c>
    </row>
    <row r="24">
      <c r="A24" s="8" t="inlineStr">
        <is>
          <t>01</t>
        </is>
      </c>
      <c r="B24" s="6" t="inlineStr">
        <is>
          <t>Firmographic Fit</t>
        </is>
      </c>
    </row>
    <row r="25" ht="48" customHeight="1">
      <c r="B25" s="7" t="inlineStr">
        <is>
          <t>Structural match — size, segment, vertical, geography, ownership structure. The foundational filter. An account that fails here will not be saved by downstream champion enthusiasm.</t>
        </is>
      </c>
    </row>
    <row r="27">
      <c r="A27" s="8" t="inlineStr">
        <is>
          <t>02</t>
        </is>
      </c>
      <c r="B27" s="6" t="inlineStr">
        <is>
          <t>Buying Capacity</t>
        </is>
      </c>
    </row>
    <row r="28" ht="48" customHeight="1">
      <c r="B28" s="7" t="inlineStr">
        <is>
          <t>Budget health, funding source, procurement complexity, cooperative-contract eligibility. An account can want to buy and structurally not be able to. Usually missing from pitch-deck ICPs.</t>
        </is>
      </c>
    </row>
    <row r="30">
      <c r="A30" s="8" t="inlineStr">
        <is>
          <t>03</t>
        </is>
      </c>
      <c r="B30" s="6" t="inlineStr">
        <is>
          <t>Technical Readiness</t>
        </is>
      </c>
    </row>
    <row r="31" ht="48" customHeight="1">
      <c r="B31" s="7" t="inlineStr">
        <is>
          <t>Existing stack, data maturity, integration pathways, IT capacity. High-fit accounts that stall in implementation become churned customers with bad NPS.</t>
        </is>
      </c>
    </row>
    <row r="33">
      <c r="A33" s="8" t="inlineStr">
        <is>
          <t>04</t>
        </is>
      </c>
      <c r="B33" s="6" t="inlineStr">
        <is>
          <t>Strategic Alignment</t>
        </is>
      </c>
    </row>
    <row r="34" ht="48" customHeight="1">
      <c r="B34" s="7" t="inlineStr">
        <is>
          <t>Stated initiatives, board priorities, strategic-plan language, grant alignment. Accounts whose leadership has publicly committed to your outcome convert at 2-3x the win rate.</t>
        </is>
      </c>
    </row>
    <row r="36">
      <c r="A36" s="8" t="inlineStr">
        <is>
          <t>05</t>
        </is>
      </c>
      <c r="B36" s="6" t="inlineStr">
        <is>
          <t>Buying Trigger</t>
        </is>
      </c>
    </row>
    <row r="37" ht="48" customHeight="1">
      <c r="B37" s="7" t="inlineStr">
        <is>
          <t>Budget cycle timing, procurement calendar, personnel changes, competitive contract expiry, regulatory shifts. Answers 'why this quarter, not next year.'</t>
        </is>
      </c>
    </row>
    <row r="41">
      <c r="B41" s="8" t="inlineStr">
        <is>
          <t>Learn more: pillargtm.com/insights/icp-market-definition</t>
        </is>
      </c>
    </row>
    <row r="42">
      <c r="B42" s="9" t="inlineStr">
        <is>
          <t>Trade notes with Eli: https://calendar.app.google/LuY4NbxkJjkQKbRy5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12" customWidth="1" min="3" max="3"/>
    <col width="60" customWidth="1" min="4" max="4"/>
  </cols>
  <sheetData>
    <row r="1">
      <c r="A1" s="3" t="inlineStr">
        <is>
          <t>Dimension Weights</t>
        </is>
      </c>
    </row>
    <row r="2" ht="26" customHeight="1">
      <c r="A2" s="7" t="inlineStr">
        <is>
          <t>These weights reflect your motion. Change them here; the composite score on the Accounts sheet updates automatically.</t>
        </is>
      </c>
    </row>
    <row r="4">
      <c r="A4" s="10" t="inlineStr">
        <is>
          <t>Dimension</t>
        </is>
      </c>
      <c r="B4" s="10" t="inlineStr">
        <is>
          <t>Weight (%)</t>
        </is>
      </c>
      <c r="C4" s="10" t="inlineStr">
        <is>
          <t>Default</t>
        </is>
      </c>
      <c r="D4" s="10" t="inlineStr">
        <is>
          <t>Rationale</t>
        </is>
      </c>
    </row>
    <row r="5">
      <c r="A5" s="11" t="inlineStr">
        <is>
          <t>Firmographic Fit</t>
        </is>
      </c>
      <c r="B5" s="12" t="n">
        <v>25</v>
      </c>
      <c r="C5" s="13" t="n">
        <v>25</v>
      </c>
      <c r="D5" s="14" t="inlineStr">
        <is>
          <t>Structural match — size, segment, vertical.</t>
        </is>
      </c>
    </row>
    <row r="6">
      <c r="A6" s="11" t="inlineStr">
        <is>
          <t>Buying Capacity</t>
        </is>
      </c>
      <c r="B6" s="12" t="n">
        <v>20</v>
      </c>
      <c r="C6" s="13" t="n">
        <v>20</v>
      </c>
      <c r="D6" s="14" t="inlineStr">
        <is>
          <t>Budget health, procurement pathway, funding.</t>
        </is>
      </c>
    </row>
    <row r="7">
      <c r="A7" s="11" t="inlineStr">
        <is>
          <t>Technical Readiness</t>
        </is>
      </c>
      <c r="B7" s="12" t="n">
        <v>15</v>
      </c>
      <c r="C7" s="13" t="n">
        <v>15</v>
      </c>
      <c r="D7" s="14" t="inlineStr">
        <is>
          <t>Can they implement? Stack maturity.</t>
        </is>
      </c>
    </row>
    <row r="8">
      <c r="A8" s="11" t="inlineStr">
        <is>
          <t>Strategic Alignment</t>
        </is>
      </c>
      <c r="B8" s="12" t="n">
        <v>20</v>
      </c>
      <c r="C8" s="13" t="n">
        <v>20</v>
      </c>
      <c r="D8" s="14" t="inlineStr">
        <is>
          <t>Does your product solve their declared priority?</t>
        </is>
      </c>
    </row>
    <row r="9">
      <c r="A9" s="11" t="inlineStr">
        <is>
          <t>Buying Trigger</t>
        </is>
      </c>
      <c r="B9" s="12" t="n">
        <v>20</v>
      </c>
      <c r="C9" s="13" t="n">
        <v>20</v>
      </c>
      <c r="D9" s="14" t="inlineStr">
        <is>
          <t>Is now the window?</t>
        </is>
      </c>
    </row>
    <row r="10">
      <c r="A10" s="6" t="inlineStr">
        <is>
          <t>Total (must equal 100)</t>
        </is>
      </c>
      <c r="B10" s="15">
        <f>SUM(B5:B9)</f>
        <v/>
      </c>
    </row>
  </sheetData>
  <mergeCells count="1">
    <mergeCell ref="A2:D2"/>
  </mergeCells>
  <conditionalFormatting sqref="B10">
    <cfRule type="cellIs" priority="1" operator="notEqual" dxfId="0">
      <formula>100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9"/>
  <sheetViews>
    <sheetView workbookViewId="0">
      <selection activeCell="A1" sqref="A1"/>
    </sheetView>
  </sheetViews>
  <sheetFormatPr baseColWidth="8" defaultRowHeight="15"/>
  <cols>
    <col width="32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40" customWidth="1" min="9" max="9"/>
  </cols>
  <sheetData>
    <row r="1">
      <c r="A1" s="3" t="inlineStr">
        <is>
          <t>Account Scoring</t>
        </is>
      </c>
    </row>
    <row r="2" ht="26" customHeight="1">
      <c r="A2" s="7" t="inlineStr">
        <is>
          <t>Populate with real accounts. Score each dimension 0-100. The composite updates automatically using the weights on the Weights sheet.</t>
        </is>
      </c>
    </row>
    <row r="4" ht="32" customHeight="1">
      <c r="A4" s="10" t="inlineStr">
        <is>
          <t>Account Name</t>
        </is>
      </c>
      <c r="B4" s="10" t="inlineStr">
        <is>
          <t>Firmographic
Fit</t>
        </is>
      </c>
      <c r="C4" s="10" t="inlineStr">
        <is>
          <t>Buying
Capacity</t>
        </is>
      </c>
      <c r="D4" s="10" t="inlineStr">
        <is>
          <t>Technical
Readiness</t>
        </is>
      </c>
      <c r="E4" s="10" t="inlineStr">
        <is>
          <t>Strategic
Alignment</t>
        </is>
      </c>
      <c r="F4" s="10" t="inlineStr">
        <is>
          <t>Buying
Trigger</t>
        </is>
      </c>
      <c r="G4" s="10" t="inlineStr">
        <is>
          <t>Composite
Score</t>
        </is>
      </c>
      <c r="H4" s="10" t="inlineStr">
        <is>
          <t>Tier</t>
        </is>
      </c>
      <c r="I4" s="10" t="inlineStr">
        <is>
          <t>Notes</t>
        </is>
      </c>
    </row>
    <row r="5">
      <c r="A5" s="16" t="inlineStr">
        <is>
          <t>Example: Strategic-fit district</t>
        </is>
      </c>
      <c r="B5" s="17" t="n">
        <v>85</v>
      </c>
      <c r="C5" s="17" t="n">
        <v>70</v>
      </c>
      <c r="D5" s="17" t="n">
        <v>75</v>
      </c>
      <c r="E5" s="17" t="n">
        <v>90</v>
      </c>
      <c r="F5" s="17" t="n">
        <v>60</v>
      </c>
      <c r="G5" s="18">
        <f>ROUND((B5*W_Firmographic_Fit + C5*W_Buying_Capacity + D5*W_Technical_Readiness + E5*W_Strategic_Alignment + F5*W_Buying_Trigger)/100, 1)</f>
        <v/>
      </c>
      <c r="H5" s="19">
        <f>IF(G5&gt;=75,"A",IF(G5&gt;=55,"B",IF(G5&gt;=35,"C","D")))</f>
        <v/>
      </c>
    </row>
    <row r="6">
      <c r="A6" s="16" t="inlineStr">
        <is>
          <t>Example: Mid-tier opportunity</t>
        </is>
      </c>
      <c r="B6" s="17" t="n">
        <v>70</v>
      </c>
      <c r="C6" s="17" t="n">
        <v>55</v>
      </c>
      <c r="D6" s="17" t="n">
        <v>65</v>
      </c>
      <c r="E6" s="17" t="n">
        <v>60</v>
      </c>
      <c r="F6" s="17" t="n">
        <v>40</v>
      </c>
      <c r="G6" s="18">
        <f>ROUND((B6*W_Firmographic_Fit + C6*W_Buying_Capacity + D6*W_Technical_Readiness + E6*W_Strategic_Alignment + F6*W_Buying_Trigger)/100, 1)</f>
        <v/>
      </c>
      <c r="H6" s="19">
        <f>IF(G6&gt;=75,"A",IF(G6&gt;=55,"B",IF(G6&gt;=35,"C","D")))</f>
        <v/>
      </c>
    </row>
    <row r="7">
      <c r="A7" s="16" t="inlineStr">
        <is>
          <t>Example: Low-fit, replace with your accounts</t>
        </is>
      </c>
      <c r="B7" s="17" t="n">
        <v>40</v>
      </c>
      <c r="C7" s="17" t="n">
        <v>30</v>
      </c>
      <c r="D7" s="17" t="n">
        <v>25</v>
      </c>
      <c r="E7" s="17" t="n">
        <v>35</v>
      </c>
      <c r="F7" s="17" t="n">
        <v>20</v>
      </c>
      <c r="G7" s="18">
        <f>ROUND((B7*W_Firmographic_Fit + C7*W_Buying_Capacity + D7*W_Technical_Readiness + E7*W_Strategic_Alignment + F7*W_Buying_Trigger)/100, 1)</f>
        <v/>
      </c>
      <c r="H7" s="19">
        <f>IF(G7&gt;=75,"A",IF(G7&gt;=55,"B",IF(G7&gt;=35,"C","D")))</f>
        <v/>
      </c>
    </row>
    <row r="8">
      <c r="A8" s="20" t="n"/>
      <c r="B8" s="21" t="n"/>
      <c r="C8" s="21" t="n"/>
      <c r="D8" s="21" t="n"/>
      <c r="E8" s="21" t="n"/>
      <c r="F8" s="21" t="n"/>
      <c r="G8" s="18">
        <f>IF(COUNT(B8:F8)=5,ROUND((B8*W_Firmographic_Fit + C8*W_Buying_Capacity + D8*W_Technical_Readiness + E8*W_Strategic_Alignment + F8*W_Buying_Trigger)/100, 1), "")</f>
        <v/>
      </c>
      <c r="H8" s="19">
        <f>IF(G8="","",IF(G8&gt;=75,"A",IF(G8&gt;=55,"B",IF(G8&gt;=35,"C","D"))))</f>
        <v/>
      </c>
      <c r="I8" s="22" t="n"/>
    </row>
    <row r="9">
      <c r="A9" s="20" t="n"/>
      <c r="B9" s="21" t="n"/>
      <c r="C9" s="21" t="n"/>
      <c r="D9" s="21" t="n"/>
      <c r="E9" s="21" t="n"/>
      <c r="F9" s="21" t="n"/>
      <c r="G9" s="18">
        <f>IF(COUNT(B9:F9)=5,ROUND((B9*W_Firmographic_Fit + C9*W_Buying_Capacity + D9*W_Technical_Readiness + E9*W_Strategic_Alignment + F9*W_Buying_Trigger)/100, 1), "")</f>
        <v/>
      </c>
      <c r="H9" s="19">
        <f>IF(G9="","",IF(G9&gt;=75,"A",IF(G9&gt;=55,"B",IF(G9&gt;=35,"C","D"))))</f>
        <v/>
      </c>
      <c r="I9" s="22" t="n"/>
    </row>
    <row r="10">
      <c r="A10" s="20" t="n"/>
      <c r="B10" s="21" t="n"/>
      <c r="C10" s="21" t="n"/>
      <c r="D10" s="21" t="n"/>
      <c r="E10" s="21" t="n"/>
      <c r="F10" s="21" t="n"/>
      <c r="G10" s="18">
        <f>IF(COUNT(B10:F10)=5,ROUND((B10*W_Firmographic_Fit + C10*W_Buying_Capacity + D10*W_Technical_Readiness + E10*W_Strategic_Alignment + F10*W_Buying_Trigger)/100, 1), "")</f>
        <v/>
      </c>
      <c r="H10" s="19">
        <f>IF(G10="","",IF(G10&gt;=75,"A",IF(G10&gt;=55,"B",IF(G10&gt;=35,"C","D"))))</f>
        <v/>
      </c>
      <c r="I10" s="22" t="n"/>
    </row>
    <row r="11">
      <c r="A11" s="20" t="n"/>
      <c r="B11" s="21" t="n"/>
      <c r="C11" s="21" t="n"/>
      <c r="D11" s="21" t="n"/>
      <c r="E11" s="21" t="n"/>
      <c r="F11" s="21" t="n"/>
      <c r="G11" s="18">
        <f>IF(COUNT(B11:F11)=5,ROUND((B11*W_Firmographic_Fit + C11*W_Buying_Capacity + D11*W_Technical_Readiness + E11*W_Strategic_Alignment + F11*W_Buying_Trigger)/100, 1), "")</f>
        <v/>
      </c>
      <c r="H11" s="19">
        <f>IF(G11="","",IF(G11&gt;=75,"A",IF(G11&gt;=55,"B",IF(G11&gt;=35,"C","D"))))</f>
        <v/>
      </c>
      <c r="I11" s="22" t="n"/>
    </row>
    <row r="12">
      <c r="A12" s="20" t="n"/>
      <c r="B12" s="21" t="n"/>
      <c r="C12" s="21" t="n"/>
      <c r="D12" s="21" t="n"/>
      <c r="E12" s="21" t="n"/>
      <c r="F12" s="21" t="n"/>
      <c r="G12" s="18">
        <f>IF(COUNT(B12:F12)=5,ROUND((B12*W_Firmographic_Fit + C12*W_Buying_Capacity + D12*W_Technical_Readiness + E12*W_Strategic_Alignment + F12*W_Buying_Trigger)/100, 1), "")</f>
        <v/>
      </c>
      <c r="H12" s="19">
        <f>IF(G12="","",IF(G12&gt;=75,"A",IF(G12&gt;=55,"B",IF(G12&gt;=35,"C","D"))))</f>
        <v/>
      </c>
      <c r="I12" s="22" t="n"/>
    </row>
    <row r="13">
      <c r="A13" s="20" t="n"/>
      <c r="B13" s="21" t="n"/>
      <c r="C13" s="21" t="n"/>
      <c r="D13" s="21" t="n"/>
      <c r="E13" s="21" t="n"/>
      <c r="F13" s="21" t="n"/>
      <c r="G13" s="18">
        <f>IF(COUNT(B13:F13)=5,ROUND((B13*W_Firmographic_Fit + C13*W_Buying_Capacity + D13*W_Technical_Readiness + E13*W_Strategic_Alignment + F13*W_Buying_Trigger)/100, 1), "")</f>
        <v/>
      </c>
      <c r="H13" s="19">
        <f>IF(G13="","",IF(G13&gt;=75,"A",IF(G13&gt;=55,"B",IF(G13&gt;=35,"C","D"))))</f>
        <v/>
      </c>
      <c r="I13" s="22" t="n"/>
    </row>
    <row r="14">
      <c r="A14" s="20" t="n"/>
      <c r="B14" s="21" t="n"/>
      <c r="C14" s="21" t="n"/>
      <c r="D14" s="21" t="n"/>
      <c r="E14" s="21" t="n"/>
      <c r="F14" s="21" t="n"/>
      <c r="G14" s="18">
        <f>IF(COUNT(B14:F14)=5,ROUND((B14*W_Firmographic_Fit + C14*W_Buying_Capacity + D14*W_Technical_Readiness + E14*W_Strategic_Alignment + F14*W_Buying_Trigger)/100, 1), "")</f>
        <v/>
      </c>
      <c r="H14" s="19">
        <f>IF(G14="","",IF(G14&gt;=75,"A",IF(G14&gt;=55,"B",IF(G14&gt;=35,"C","D"))))</f>
        <v/>
      </c>
      <c r="I14" s="22" t="n"/>
    </row>
    <row r="15">
      <c r="A15" s="20" t="n"/>
      <c r="B15" s="21" t="n"/>
      <c r="C15" s="21" t="n"/>
      <c r="D15" s="21" t="n"/>
      <c r="E15" s="21" t="n"/>
      <c r="F15" s="21" t="n"/>
      <c r="G15" s="18">
        <f>IF(COUNT(B15:F15)=5,ROUND((B15*W_Firmographic_Fit + C15*W_Buying_Capacity + D15*W_Technical_Readiness + E15*W_Strategic_Alignment + F15*W_Buying_Trigger)/100, 1), "")</f>
        <v/>
      </c>
      <c r="H15" s="19">
        <f>IF(G15="","",IF(G15&gt;=75,"A",IF(G15&gt;=55,"B",IF(G15&gt;=35,"C","D"))))</f>
        <v/>
      </c>
      <c r="I15" s="22" t="n"/>
    </row>
    <row r="16">
      <c r="A16" s="20" t="n"/>
      <c r="B16" s="21" t="n"/>
      <c r="C16" s="21" t="n"/>
      <c r="D16" s="21" t="n"/>
      <c r="E16" s="21" t="n"/>
      <c r="F16" s="21" t="n"/>
      <c r="G16" s="18">
        <f>IF(COUNT(B16:F16)=5,ROUND((B16*W_Firmographic_Fit + C16*W_Buying_Capacity + D16*W_Technical_Readiness + E16*W_Strategic_Alignment + F16*W_Buying_Trigger)/100, 1), "")</f>
        <v/>
      </c>
      <c r="H16" s="19">
        <f>IF(G16="","",IF(G16&gt;=75,"A",IF(G16&gt;=55,"B",IF(G16&gt;=35,"C","D"))))</f>
        <v/>
      </c>
      <c r="I16" s="22" t="n"/>
    </row>
    <row r="17">
      <c r="A17" s="20" t="n"/>
      <c r="B17" s="21" t="n"/>
      <c r="C17" s="21" t="n"/>
      <c r="D17" s="21" t="n"/>
      <c r="E17" s="21" t="n"/>
      <c r="F17" s="21" t="n"/>
      <c r="G17" s="18">
        <f>IF(COUNT(B17:F17)=5,ROUND((B17*W_Firmographic_Fit + C17*W_Buying_Capacity + D17*W_Technical_Readiness + E17*W_Strategic_Alignment + F17*W_Buying_Trigger)/100, 1), "")</f>
        <v/>
      </c>
      <c r="H17" s="19">
        <f>IF(G17="","",IF(G17&gt;=75,"A",IF(G17&gt;=55,"B",IF(G17&gt;=35,"C","D"))))</f>
        <v/>
      </c>
      <c r="I17" s="22" t="n"/>
    </row>
    <row r="18">
      <c r="A18" s="20" t="n"/>
      <c r="B18" s="21" t="n"/>
      <c r="C18" s="21" t="n"/>
      <c r="D18" s="21" t="n"/>
      <c r="E18" s="21" t="n"/>
      <c r="F18" s="21" t="n"/>
      <c r="G18" s="18">
        <f>IF(COUNT(B18:F18)=5,ROUND((B18*W_Firmographic_Fit + C18*W_Buying_Capacity + D18*W_Technical_Readiness + E18*W_Strategic_Alignment + F18*W_Buying_Trigger)/100, 1), "")</f>
        <v/>
      </c>
      <c r="H18" s="19">
        <f>IF(G18="","",IF(G18&gt;=75,"A",IF(G18&gt;=55,"B",IF(G18&gt;=35,"C","D"))))</f>
        <v/>
      </c>
      <c r="I18" s="22" t="n"/>
    </row>
    <row r="19">
      <c r="A19" s="20" t="n"/>
      <c r="B19" s="21" t="n"/>
      <c r="C19" s="21" t="n"/>
      <c r="D19" s="21" t="n"/>
      <c r="E19" s="21" t="n"/>
      <c r="F19" s="21" t="n"/>
      <c r="G19" s="18">
        <f>IF(COUNT(B19:F19)=5,ROUND((B19*W_Firmographic_Fit + C19*W_Buying_Capacity + D19*W_Technical_Readiness + E19*W_Strategic_Alignment + F19*W_Buying_Trigger)/100, 1), "")</f>
        <v/>
      </c>
      <c r="H19" s="19">
        <f>IF(G19="","",IF(G19&gt;=75,"A",IF(G19&gt;=55,"B",IF(G19&gt;=35,"C","D"))))</f>
        <v/>
      </c>
      <c r="I19" s="22" t="n"/>
    </row>
    <row r="20">
      <c r="A20" s="20" t="n"/>
      <c r="B20" s="21" t="n"/>
      <c r="C20" s="21" t="n"/>
      <c r="D20" s="21" t="n"/>
      <c r="E20" s="21" t="n"/>
      <c r="F20" s="21" t="n"/>
      <c r="G20" s="18">
        <f>IF(COUNT(B20:F20)=5,ROUND((B20*W_Firmographic_Fit + C20*W_Buying_Capacity + D20*W_Technical_Readiness + E20*W_Strategic_Alignment + F20*W_Buying_Trigger)/100, 1), "")</f>
        <v/>
      </c>
      <c r="H20" s="19">
        <f>IF(G20="","",IF(G20&gt;=75,"A",IF(G20&gt;=55,"B",IF(G20&gt;=35,"C","D"))))</f>
        <v/>
      </c>
      <c r="I20" s="22" t="n"/>
    </row>
    <row r="21">
      <c r="A21" s="20" t="n"/>
      <c r="B21" s="21" t="n"/>
      <c r="C21" s="21" t="n"/>
      <c r="D21" s="21" t="n"/>
      <c r="E21" s="21" t="n"/>
      <c r="F21" s="21" t="n"/>
      <c r="G21" s="18">
        <f>IF(COUNT(B21:F21)=5,ROUND((B21*W_Firmographic_Fit + C21*W_Buying_Capacity + D21*W_Technical_Readiness + E21*W_Strategic_Alignment + F21*W_Buying_Trigger)/100, 1), "")</f>
        <v/>
      </c>
      <c r="H21" s="19">
        <f>IF(G21="","",IF(G21&gt;=75,"A",IF(G21&gt;=55,"B",IF(G21&gt;=35,"C","D"))))</f>
        <v/>
      </c>
      <c r="I21" s="22" t="n"/>
    </row>
    <row r="22">
      <c r="A22" s="20" t="n"/>
      <c r="B22" s="21" t="n"/>
      <c r="C22" s="21" t="n"/>
      <c r="D22" s="21" t="n"/>
      <c r="E22" s="21" t="n"/>
      <c r="F22" s="21" t="n"/>
      <c r="G22" s="18">
        <f>IF(COUNT(B22:F22)=5,ROUND((B22*W_Firmographic_Fit + C22*W_Buying_Capacity + D22*W_Technical_Readiness + E22*W_Strategic_Alignment + F22*W_Buying_Trigger)/100, 1), "")</f>
        <v/>
      </c>
      <c r="H22" s="19">
        <f>IF(G22="","",IF(G22&gt;=75,"A",IF(G22&gt;=55,"B",IF(G22&gt;=35,"C","D"))))</f>
        <v/>
      </c>
      <c r="I22" s="22" t="n"/>
    </row>
    <row r="23">
      <c r="A23" s="20" t="n"/>
      <c r="B23" s="21" t="n"/>
      <c r="C23" s="21" t="n"/>
      <c r="D23" s="21" t="n"/>
      <c r="E23" s="21" t="n"/>
      <c r="F23" s="21" t="n"/>
      <c r="G23" s="18">
        <f>IF(COUNT(B23:F23)=5,ROUND((B23*W_Firmographic_Fit + C23*W_Buying_Capacity + D23*W_Technical_Readiness + E23*W_Strategic_Alignment + F23*W_Buying_Trigger)/100, 1), "")</f>
        <v/>
      </c>
      <c r="H23" s="19">
        <f>IF(G23="","",IF(G23&gt;=75,"A",IF(G23&gt;=55,"B",IF(G23&gt;=35,"C","D"))))</f>
        <v/>
      </c>
      <c r="I23" s="22" t="n"/>
    </row>
    <row r="24">
      <c r="A24" s="20" t="n"/>
      <c r="B24" s="21" t="n"/>
      <c r="C24" s="21" t="n"/>
      <c r="D24" s="21" t="n"/>
      <c r="E24" s="21" t="n"/>
      <c r="F24" s="21" t="n"/>
      <c r="G24" s="18">
        <f>IF(COUNT(B24:F24)=5,ROUND((B24*W_Firmographic_Fit + C24*W_Buying_Capacity + D24*W_Technical_Readiness + E24*W_Strategic_Alignment + F24*W_Buying_Trigger)/100, 1), "")</f>
        <v/>
      </c>
      <c r="H24" s="19">
        <f>IF(G24="","",IF(G24&gt;=75,"A",IF(G24&gt;=55,"B",IF(G24&gt;=35,"C","D"))))</f>
        <v/>
      </c>
      <c r="I24" s="22" t="n"/>
    </row>
    <row r="25">
      <c r="A25" s="20" t="n"/>
      <c r="B25" s="21" t="n"/>
      <c r="C25" s="21" t="n"/>
      <c r="D25" s="21" t="n"/>
      <c r="E25" s="21" t="n"/>
      <c r="F25" s="21" t="n"/>
      <c r="G25" s="18">
        <f>IF(COUNT(B25:F25)=5,ROUND((B25*W_Firmographic_Fit + C25*W_Buying_Capacity + D25*W_Technical_Readiness + E25*W_Strategic_Alignment + F25*W_Buying_Trigger)/100, 1), "")</f>
        <v/>
      </c>
      <c r="H25" s="19">
        <f>IF(G25="","",IF(G25&gt;=75,"A",IF(G25&gt;=55,"B",IF(G25&gt;=35,"C","D"))))</f>
        <v/>
      </c>
      <c r="I25" s="22" t="n"/>
    </row>
    <row r="26">
      <c r="A26" s="20" t="n"/>
      <c r="B26" s="21" t="n"/>
      <c r="C26" s="21" t="n"/>
      <c r="D26" s="21" t="n"/>
      <c r="E26" s="21" t="n"/>
      <c r="F26" s="21" t="n"/>
      <c r="G26" s="18">
        <f>IF(COUNT(B26:F26)=5,ROUND((B26*W_Firmographic_Fit + C26*W_Buying_Capacity + D26*W_Technical_Readiness + E26*W_Strategic_Alignment + F26*W_Buying_Trigger)/100, 1), "")</f>
        <v/>
      </c>
      <c r="H26" s="19">
        <f>IF(G26="","",IF(G26&gt;=75,"A",IF(G26&gt;=55,"B",IF(G26&gt;=35,"C","D"))))</f>
        <v/>
      </c>
      <c r="I26" s="22" t="n"/>
    </row>
    <row r="27">
      <c r="A27" s="20" t="n"/>
      <c r="B27" s="21" t="n"/>
      <c r="C27" s="21" t="n"/>
      <c r="D27" s="21" t="n"/>
      <c r="E27" s="21" t="n"/>
      <c r="F27" s="21" t="n"/>
      <c r="G27" s="18">
        <f>IF(COUNT(B27:F27)=5,ROUND((B27*W_Firmographic_Fit + C27*W_Buying_Capacity + D27*W_Technical_Readiness + E27*W_Strategic_Alignment + F27*W_Buying_Trigger)/100, 1), "")</f>
        <v/>
      </c>
      <c r="H27" s="19">
        <f>IF(G27="","",IF(G27&gt;=75,"A",IF(G27&gt;=55,"B",IF(G27&gt;=35,"C","D"))))</f>
        <v/>
      </c>
      <c r="I27" s="22" t="n"/>
    </row>
    <row r="28">
      <c r="A28" s="20" t="n"/>
      <c r="B28" s="21" t="n"/>
      <c r="C28" s="21" t="n"/>
      <c r="D28" s="21" t="n"/>
      <c r="E28" s="21" t="n"/>
      <c r="F28" s="21" t="n"/>
      <c r="G28" s="18">
        <f>IF(COUNT(B28:F28)=5,ROUND((B28*W_Firmographic_Fit + C28*W_Buying_Capacity + D28*W_Technical_Readiness + E28*W_Strategic_Alignment + F28*W_Buying_Trigger)/100, 1), "")</f>
        <v/>
      </c>
      <c r="H28" s="19">
        <f>IF(G28="","",IF(G28&gt;=75,"A",IF(G28&gt;=55,"B",IF(G28&gt;=35,"C","D"))))</f>
        <v/>
      </c>
      <c r="I28" s="22" t="n"/>
    </row>
    <row r="29">
      <c r="A29" s="20" t="n"/>
      <c r="B29" s="21" t="n"/>
      <c r="C29" s="21" t="n"/>
      <c r="D29" s="21" t="n"/>
      <c r="E29" s="21" t="n"/>
      <c r="F29" s="21" t="n"/>
      <c r="G29" s="18">
        <f>IF(COUNT(B29:F29)=5,ROUND((B29*W_Firmographic_Fit + C29*W_Buying_Capacity + D29*W_Technical_Readiness + E29*W_Strategic_Alignment + F29*W_Buying_Trigger)/100, 1), "")</f>
        <v/>
      </c>
      <c r="H29" s="19">
        <f>IF(G29="","",IF(G29&gt;=75,"A",IF(G29&gt;=55,"B",IF(G29&gt;=35,"C","D"))))</f>
        <v/>
      </c>
      <c r="I29" s="22" t="n"/>
    </row>
    <row r="30">
      <c r="A30" s="20" t="n"/>
      <c r="B30" s="21" t="n"/>
      <c r="C30" s="21" t="n"/>
      <c r="D30" s="21" t="n"/>
      <c r="E30" s="21" t="n"/>
      <c r="F30" s="21" t="n"/>
      <c r="G30" s="18">
        <f>IF(COUNT(B30:F30)=5,ROUND((B30*W_Firmographic_Fit + C30*W_Buying_Capacity + D30*W_Technical_Readiness + E30*W_Strategic_Alignment + F30*W_Buying_Trigger)/100, 1), "")</f>
        <v/>
      </c>
      <c r="H30" s="19">
        <f>IF(G30="","",IF(G30&gt;=75,"A",IF(G30&gt;=55,"B",IF(G30&gt;=35,"C","D"))))</f>
        <v/>
      </c>
      <c r="I30" s="22" t="n"/>
    </row>
    <row r="31">
      <c r="A31" s="20" t="n"/>
      <c r="B31" s="21" t="n"/>
      <c r="C31" s="21" t="n"/>
      <c r="D31" s="21" t="n"/>
      <c r="E31" s="21" t="n"/>
      <c r="F31" s="21" t="n"/>
      <c r="G31" s="18">
        <f>IF(COUNT(B31:F31)=5,ROUND((B31*W_Firmographic_Fit + C31*W_Buying_Capacity + D31*W_Technical_Readiness + E31*W_Strategic_Alignment + F31*W_Buying_Trigger)/100, 1), "")</f>
        <v/>
      </c>
      <c r="H31" s="19">
        <f>IF(G31="","",IF(G31&gt;=75,"A",IF(G31&gt;=55,"B",IF(G31&gt;=35,"C","D"))))</f>
        <v/>
      </c>
      <c r="I31" s="22" t="n"/>
    </row>
    <row r="32">
      <c r="A32" s="20" t="n"/>
      <c r="B32" s="21" t="n"/>
      <c r="C32" s="21" t="n"/>
      <c r="D32" s="21" t="n"/>
      <c r="E32" s="21" t="n"/>
      <c r="F32" s="21" t="n"/>
      <c r="G32" s="18">
        <f>IF(COUNT(B32:F32)=5,ROUND((B32*W_Firmographic_Fit + C32*W_Buying_Capacity + D32*W_Technical_Readiness + E32*W_Strategic_Alignment + F32*W_Buying_Trigger)/100, 1), "")</f>
        <v/>
      </c>
      <c r="H32" s="19">
        <f>IF(G32="","",IF(G32&gt;=75,"A",IF(G32&gt;=55,"B",IF(G32&gt;=35,"C","D"))))</f>
        <v/>
      </c>
      <c r="I32" s="22" t="n"/>
    </row>
    <row r="35">
      <c r="A35" s="8" t="inlineStr">
        <is>
          <t>TIER LEGEND</t>
        </is>
      </c>
    </row>
    <row r="36">
      <c r="A36" s="23" t="inlineStr">
        <is>
          <t>A</t>
        </is>
      </c>
      <c r="B36" s="24" t="inlineStr">
        <is>
          <t>≥ 75</t>
        </is>
      </c>
      <c r="C36" s="9" t="inlineStr">
        <is>
          <t>Strategic fit — prioritize outreach, tier-1 territories</t>
        </is>
      </c>
    </row>
    <row r="37">
      <c r="A37" s="23" t="inlineStr">
        <is>
          <t>B</t>
        </is>
      </c>
      <c r="B37" s="24" t="inlineStr">
        <is>
          <t>55-74</t>
        </is>
      </c>
      <c r="C37" s="9" t="inlineStr">
        <is>
          <t>Qualified — standard motion</t>
        </is>
      </c>
    </row>
    <row r="38">
      <c r="A38" s="23" t="inlineStr">
        <is>
          <t>C</t>
        </is>
      </c>
      <c r="B38" s="24" t="inlineStr">
        <is>
          <t>35-54</t>
        </is>
      </c>
      <c r="C38" s="9" t="inlineStr">
        <is>
          <t>Opportunistic — nurture, second priority</t>
        </is>
      </c>
    </row>
    <row r="39">
      <c r="A39" s="23" t="inlineStr">
        <is>
          <t>D</t>
        </is>
      </c>
      <c r="B39" s="24" t="inlineStr">
        <is>
          <t>&lt; 35</t>
        </is>
      </c>
      <c r="C39" s="9" t="inlineStr">
        <is>
          <t>Disqualify or route to low-touch automation</t>
        </is>
      </c>
    </row>
  </sheetData>
  <mergeCells count="1">
    <mergeCell ref="A2:I2"/>
  </mergeCells>
  <conditionalFormatting sqref="G5:G32">
    <cfRule type="colorScale" priority="1">
      <colorScale>
        <cfvo type="num" val="0"/>
        <cfvo type="num" val="50"/>
        <cfvo type="num" val="100"/>
        <color rgb="00FFEBEE"/>
        <color rgb="00FFF3E0"/>
        <color rgb="00E8F5E9"/>
      </colorScale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47"/>
  <sheetViews>
    <sheetView workbookViewId="0">
      <selection activeCell="A1" sqref="A1"/>
    </sheetView>
  </sheetViews>
  <sheetFormatPr baseColWidth="8" defaultRowHeight="15"/>
  <cols>
    <col width="32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20" customWidth="1" min="9" max="9"/>
  </cols>
  <sheetData>
    <row r="1">
      <c r="A1" s="3" t="inlineStr">
        <is>
          <t>Win/Loss Calibration</t>
        </is>
      </c>
    </row>
    <row r="2" ht="40" customHeight="1">
      <c r="A2" s="7" t="inlineStr">
        <is>
          <t>Score your last 50-100 closed deals against the five dimensions and record the outcome. The pivot below shows win rate per ICP tier. If win rates don't spread cleanly across A/B/C/D, the weights need tuning.</t>
        </is>
      </c>
    </row>
    <row r="4" ht="32" customHeight="1">
      <c r="A4" s="10" t="inlineStr">
        <is>
          <t>Deal Name</t>
        </is>
      </c>
      <c r="B4" s="10" t="inlineStr">
        <is>
          <t>Firmo</t>
        </is>
      </c>
      <c r="C4" s="10" t="inlineStr">
        <is>
          <t>Capacity</t>
        </is>
      </c>
      <c r="D4" s="10" t="inlineStr">
        <is>
          <t>Tech</t>
        </is>
      </c>
      <c r="E4" s="10" t="inlineStr">
        <is>
          <t>Alignment</t>
        </is>
      </c>
      <c r="F4" s="10" t="inlineStr">
        <is>
          <t>Trigger</t>
        </is>
      </c>
      <c r="G4" s="10" t="inlineStr">
        <is>
          <t>Composite</t>
        </is>
      </c>
      <c r="H4" s="10" t="inlineStr">
        <is>
          <t>Tier</t>
        </is>
      </c>
      <c r="I4" s="10" t="inlineStr">
        <is>
          <t>Outcome (Won/Lost)</t>
        </is>
      </c>
    </row>
    <row r="5">
      <c r="A5" s="22" t="n"/>
      <c r="B5" s="21" t="n"/>
      <c r="C5" s="21" t="n"/>
      <c r="D5" s="21" t="n"/>
      <c r="E5" s="21" t="n"/>
      <c r="F5" s="21" t="n"/>
      <c r="G5" s="18">
        <f>IF(COUNT(B5:F5)=5,ROUND((B5*W_Firmographic_Fit + C5*W_Buying_Capacity + D5*W_Technical_Readiness + E5*W_Strategic_Alignment + F5*W_Buying_Trigger)/100, 1), "")</f>
        <v/>
      </c>
      <c r="H5" s="19">
        <f>IF(G5="","",IF(G5&gt;=75,"A",IF(G5&gt;=55,"B",IF(G5&gt;=35,"C","D"))))</f>
        <v/>
      </c>
      <c r="I5" s="22" t="n"/>
    </row>
    <row r="6">
      <c r="A6" s="22" t="n"/>
      <c r="B6" s="21" t="n"/>
      <c r="C6" s="21" t="n"/>
      <c r="D6" s="21" t="n"/>
      <c r="E6" s="21" t="n"/>
      <c r="F6" s="21" t="n"/>
      <c r="G6" s="18">
        <f>IF(COUNT(B6:F6)=5,ROUND((B6*W_Firmographic_Fit + C6*W_Buying_Capacity + D6*W_Technical_Readiness + E6*W_Strategic_Alignment + F6*W_Buying_Trigger)/100, 1), "")</f>
        <v/>
      </c>
      <c r="H6" s="19">
        <f>IF(G6="","",IF(G6&gt;=75,"A",IF(G6&gt;=55,"B",IF(G6&gt;=35,"C","D"))))</f>
        <v/>
      </c>
      <c r="I6" s="22" t="n"/>
    </row>
    <row r="7">
      <c r="A7" s="22" t="n"/>
      <c r="B7" s="21" t="n"/>
      <c r="C7" s="21" t="n"/>
      <c r="D7" s="21" t="n"/>
      <c r="E7" s="21" t="n"/>
      <c r="F7" s="21" t="n"/>
      <c r="G7" s="18">
        <f>IF(COUNT(B7:F7)=5,ROUND((B7*W_Firmographic_Fit + C7*W_Buying_Capacity + D7*W_Technical_Readiness + E7*W_Strategic_Alignment + F7*W_Buying_Trigger)/100, 1), "")</f>
        <v/>
      </c>
      <c r="H7" s="19">
        <f>IF(G7="","",IF(G7&gt;=75,"A",IF(G7&gt;=55,"B",IF(G7&gt;=35,"C","D"))))</f>
        <v/>
      </c>
      <c r="I7" s="22" t="n"/>
    </row>
    <row r="8">
      <c r="A8" s="22" t="n"/>
      <c r="B8" s="21" t="n"/>
      <c r="C8" s="21" t="n"/>
      <c r="D8" s="21" t="n"/>
      <c r="E8" s="21" t="n"/>
      <c r="F8" s="21" t="n"/>
      <c r="G8" s="18">
        <f>IF(COUNT(B8:F8)=5,ROUND((B8*W_Firmographic_Fit + C8*W_Buying_Capacity + D8*W_Technical_Readiness + E8*W_Strategic_Alignment + F8*W_Buying_Trigger)/100, 1), "")</f>
        <v/>
      </c>
      <c r="H8" s="19">
        <f>IF(G8="","",IF(G8&gt;=75,"A",IF(G8&gt;=55,"B",IF(G8&gt;=35,"C","D"))))</f>
        <v/>
      </c>
      <c r="I8" s="22" t="n"/>
    </row>
    <row r="9">
      <c r="A9" s="22" t="n"/>
      <c r="B9" s="21" t="n"/>
      <c r="C9" s="21" t="n"/>
      <c r="D9" s="21" t="n"/>
      <c r="E9" s="21" t="n"/>
      <c r="F9" s="21" t="n"/>
      <c r="G9" s="18">
        <f>IF(COUNT(B9:F9)=5,ROUND((B9*W_Firmographic_Fit + C9*W_Buying_Capacity + D9*W_Technical_Readiness + E9*W_Strategic_Alignment + F9*W_Buying_Trigger)/100, 1), "")</f>
        <v/>
      </c>
      <c r="H9" s="19">
        <f>IF(G9="","",IF(G9&gt;=75,"A",IF(G9&gt;=55,"B",IF(G9&gt;=35,"C","D"))))</f>
        <v/>
      </c>
      <c r="I9" s="22" t="n"/>
    </row>
    <row r="10">
      <c r="A10" s="22" t="n"/>
      <c r="B10" s="21" t="n"/>
      <c r="C10" s="21" t="n"/>
      <c r="D10" s="21" t="n"/>
      <c r="E10" s="21" t="n"/>
      <c r="F10" s="21" t="n"/>
      <c r="G10" s="18">
        <f>IF(COUNT(B10:F10)=5,ROUND((B10*W_Firmographic_Fit + C10*W_Buying_Capacity + D10*W_Technical_Readiness + E10*W_Strategic_Alignment + F10*W_Buying_Trigger)/100, 1), "")</f>
        <v/>
      </c>
      <c r="H10" s="19">
        <f>IF(G10="","",IF(G10&gt;=75,"A",IF(G10&gt;=55,"B",IF(G10&gt;=35,"C","D"))))</f>
        <v/>
      </c>
      <c r="I10" s="22" t="n"/>
    </row>
    <row r="11">
      <c r="A11" s="22" t="n"/>
      <c r="B11" s="21" t="n"/>
      <c r="C11" s="21" t="n"/>
      <c r="D11" s="21" t="n"/>
      <c r="E11" s="21" t="n"/>
      <c r="F11" s="21" t="n"/>
      <c r="G11" s="18">
        <f>IF(COUNT(B11:F11)=5,ROUND((B11*W_Firmographic_Fit + C11*W_Buying_Capacity + D11*W_Technical_Readiness + E11*W_Strategic_Alignment + F11*W_Buying_Trigger)/100, 1), "")</f>
        <v/>
      </c>
      <c r="H11" s="19">
        <f>IF(G11="","",IF(G11&gt;=75,"A",IF(G11&gt;=55,"B",IF(G11&gt;=35,"C","D"))))</f>
        <v/>
      </c>
      <c r="I11" s="22" t="n"/>
    </row>
    <row r="12">
      <c r="A12" s="22" t="n"/>
      <c r="B12" s="21" t="n"/>
      <c r="C12" s="21" t="n"/>
      <c r="D12" s="21" t="n"/>
      <c r="E12" s="21" t="n"/>
      <c r="F12" s="21" t="n"/>
      <c r="G12" s="18">
        <f>IF(COUNT(B12:F12)=5,ROUND((B12*W_Firmographic_Fit + C12*W_Buying_Capacity + D12*W_Technical_Readiness + E12*W_Strategic_Alignment + F12*W_Buying_Trigger)/100, 1), "")</f>
        <v/>
      </c>
      <c r="H12" s="19">
        <f>IF(G12="","",IF(G12&gt;=75,"A",IF(G12&gt;=55,"B",IF(G12&gt;=35,"C","D"))))</f>
        <v/>
      </c>
      <c r="I12" s="22" t="n"/>
    </row>
    <row r="13">
      <c r="A13" s="22" t="n"/>
      <c r="B13" s="21" t="n"/>
      <c r="C13" s="21" t="n"/>
      <c r="D13" s="21" t="n"/>
      <c r="E13" s="21" t="n"/>
      <c r="F13" s="21" t="n"/>
      <c r="G13" s="18">
        <f>IF(COUNT(B13:F13)=5,ROUND((B13*W_Firmographic_Fit + C13*W_Buying_Capacity + D13*W_Technical_Readiness + E13*W_Strategic_Alignment + F13*W_Buying_Trigger)/100, 1), "")</f>
        <v/>
      </c>
      <c r="H13" s="19">
        <f>IF(G13="","",IF(G13&gt;=75,"A",IF(G13&gt;=55,"B",IF(G13&gt;=35,"C","D"))))</f>
        <v/>
      </c>
      <c r="I13" s="22" t="n"/>
    </row>
    <row r="14">
      <c r="A14" s="22" t="n"/>
      <c r="B14" s="21" t="n"/>
      <c r="C14" s="21" t="n"/>
      <c r="D14" s="21" t="n"/>
      <c r="E14" s="21" t="n"/>
      <c r="F14" s="21" t="n"/>
      <c r="G14" s="18">
        <f>IF(COUNT(B14:F14)=5,ROUND((B14*W_Firmographic_Fit + C14*W_Buying_Capacity + D14*W_Technical_Readiness + E14*W_Strategic_Alignment + F14*W_Buying_Trigger)/100, 1), "")</f>
        <v/>
      </c>
      <c r="H14" s="19">
        <f>IF(G14="","",IF(G14&gt;=75,"A",IF(G14&gt;=55,"B",IF(G14&gt;=35,"C","D"))))</f>
        <v/>
      </c>
      <c r="I14" s="22" t="n"/>
    </row>
    <row r="15">
      <c r="A15" s="22" t="n"/>
      <c r="B15" s="21" t="n"/>
      <c r="C15" s="21" t="n"/>
      <c r="D15" s="21" t="n"/>
      <c r="E15" s="21" t="n"/>
      <c r="F15" s="21" t="n"/>
      <c r="G15" s="18">
        <f>IF(COUNT(B15:F15)=5,ROUND((B15*W_Firmographic_Fit + C15*W_Buying_Capacity + D15*W_Technical_Readiness + E15*W_Strategic_Alignment + F15*W_Buying_Trigger)/100, 1), "")</f>
        <v/>
      </c>
      <c r="H15" s="19">
        <f>IF(G15="","",IF(G15&gt;=75,"A",IF(G15&gt;=55,"B",IF(G15&gt;=35,"C","D"))))</f>
        <v/>
      </c>
      <c r="I15" s="22" t="n"/>
    </row>
    <row r="16">
      <c r="A16" s="22" t="n"/>
      <c r="B16" s="21" t="n"/>
      <c r="C16" s="21" t="n"/>
      <c r="D16" s="21" t="n"/>
      <c r="E16" s="21" t="n"/>
      <c r="F16" s="21" t="n"/>
      <c r="G16" s="18">
        <f>IF(COUNT(B16:F16)=5,ROUND((B16*W_Firmographic_Fit + C16*W_Buying_Capacity + D16*W_Technical_Readiness + E16*W_Strategic_Alignment + F16*W_Buying_Trigger)/100, 1), "")</f>
        <v/>
      </c>
      <c r="H16" s="19">
        <f>IF(G16="","",IF(G16&gt;=75,"A",IF(G16&gt;=55,"B",IF(G16&gt;=35,"C","D"))))</f>
        <v/>
      </c>
      <c r="I16" s="22" t="n"/>
    </row>
    <row r="17">
      <c r="A17" s="22" t="n"/>
      <c r="B17" s="21" t="n"/>
      <c r="C17" s="21" t="n"/>
      <c r="D17" s="21" t="n"/>
      <c r="E17" s="21" t="n"/>
      <c r="F17" s="21" t="n"/>
      <c r="G17" s="18">
        <f>IF(COUNT(B17:F17)=5,ROUND((B17*W_Firmographic_Fit + C17*W_Buying_Capacity + D17*W_Technical_Readiness + E17*W_Strategic_Alignment + F17*W_Buying_Trigger)/100, 1), "")</f>
        <v/>
      </c>
      <c r="H17" s="19">
        <f>IF(G17="","",IF(G17&gt;=75,"A",IF(G17&gt;=55,"B",IF(G17&gt;=35,"C","D"))))</f>
        <v/>
      </c>
      <c r="I17" s="22" t="n"/>
    </row>
    <row r="18">
      <c r="A18" s="22" t="n"/>
      <c r="B18" s="21" t="n"/>
      <c r="C18" s="21" t="n"/>
      <c r="D18" s="21" t="n"/>
      <c r="E18" s="21" t="n"/>
      <c r="F18" s="21" t="n"/>
      <c r="G18" s="18">
        <f>IF(COUNT(B18:F18)=5,ROUND((B18*W_Firmographic_Fit + C18*W_Buying_Capacity + D18*W_Technical_Readiness + E18*W_Strategic_Alignment + F18*W_Buying_Trigger)/100, 1), "")</f>
        <v/>
      </c>
      <c r="H18" s="19">
        <f>IF(G18="","",IF(G18&gt;=75,"A",IF(G18&gt;=55,"B",IF(G18&gt;=35,"C","D"))))</f>
        <v/>
      </c>
      <c r="I18" s="22" t="n"/>
    </row>
    <row r="19">
      <c r="A19" s="22" t="n"/>
      <c r="B19" s="21" t="n"/>
      <c r="C19" s="21" t="n"/>
      <c r="D19" s="21" t="n"/>
      <c r="E19" s="21" t="n"/>
      <c r="F19" s="21" t="n"/>
      <c r="G19" s="18">
        <f>IF(COUNT(B19:F19)=5,ROUND((B19*W_Firmographic_Fit + C19*W_Buying_Capacity + D19*W_Technical_Readiness + E19*W_Strategic_Alignment + F19*W_Buying_Trigger)/100, 1), "")</f>
        <v/>
      </c>
      <c r="H19" s="19">
        <f>IF(G19="","",IF(G19&gt;=75,"A",IF(G19&gt;=55,"B",IF(G19&gt;=35,"C","D"))))</f>
        <v/>
      </c>
      <c r="I19" s="22" t="n"/>
    </row>
    <row r="20">
      <c r="A20" s="22" t="n"/>
      <c r="B20" s="21" t="n"/>
      <c r="C20" s="21" t="n"/>
      <c r="D20" s="21" t="n"/>
      <c r="E20" s="21" t="n"/>
      <c r="F20" s="21" t="n"/>
      <c r="G20" s="18">
        <f>IF(COUNT(B20:F20)=5,ROUND((B20*W_Firmographic_Fit + C20*W_Buying_Capacity + D20*W_Technical_Readiness + E20*W_Strategic_Alignment + F20*W_Buying_Trigger)/100, 1), "")</f>
        <v/>
      </c>
      <c r="H20" s="19">
        <f>IF(G20="","",IF(G20&gt;=75,"A",IF(G20&gt;=55,"B",IF(G20&gt;=35,"C","D"))))</f>
        <v/>
      </c>
      <c r="I20" s="22" t="n"/>
    </row>
    <row r="21">
      <c r="A21" s="22" t="n"/>
      <c r="B21" s="21" t="n"/>
      <c r="C21" s="21" t="n"/>
      <c r="D21" s="21" t="n"/>
      <c r="E21" s="21" t="n"/>
      <c r="F21" s="21" t="n"/>
      <c r="G21" s="18">
        <f>IF(COUNT(B21:F21)=5,ROUND((B21*W_Firmographic_Fit + C21*W_Buying_Capacity + D21*W_Technical_Readiness + E21*W_Strategic_Alignment + F21*W_Buying_Trigger)/100, 1), "")</f>
        <v/>
      </c>
      <c r="H21" s="19">
        <f>IF(G21="","",IF(G21&gt;=75,"A",IF(G21&gt;=55,"B",IF(G21&gt;=35,"C","D"))))</f>
        <v/>
      </c>
      <c r="I21" s="22" t="n"/>
    </row>
    <row r="22">
      <c r="A22" s="22" t="n"/>
      <c r="B22" s="21" t="n"/>
      <c r="C22" s="21" t="n"/>
      <c r="D22" s="21" t="n"/>
      <c r="E22" s="21" t="n"/>
      <c r="F22" s="21" t="n"/>
      <c r="G22" s="18">
        <f>IF(COUNT(B22:F22)=5,ROUND((B22*W_Firmographic_Fit + C22*W_Buying_Capacity + D22*W_Technical_Readiness + E22*W_Strategic_Alignment + F22*W_Buying_Trigger)/100, 1), "")</f>
        <v/>
      </c>
      <c r="H22" s="19">
        <f>IF(G22="","",IF(G22&gt;=75,"A",IF(G22&gt;=55,"B",IF(G22&gt;=35,"C","D"))))</f>
        <v/>
      </c>
      <c r="I22" s="22" t="n"/>
    </row>
    <row r="23">
      <c r="A23" s="22" t="n"/>
      <c r="B23" s="21" t="n"/>
      <c r="C23" s="21" t="n"/>
      <c r="D23" s="21" t="n"/>
      <c r="E23" s="21" t="n"/>
      <c r="F23" s="21" t="n"/>
      <c r="G23" s="18">
        <f>IF(COUNT(B23:F23)=5,ROUND((B23*W_Firmographic_Fit + C23*W_Buying_Capacity + D23*W_Technical_Readiness + E23*W_Strategic_Alignment + F23*W_Buying_Trigger)/100, 1), "")</f>
        <v/>
      </c>
      <c r="H23" s="19">
        <f>IF(G23="","",IF(G23&gt;=75,"A",IF(G23&gt;=55,"B",IF(G23&gt;=35,"C","D"))))</f>
        <v/>
      </c>
      <c r="I23" s="22" t="n"/>
    </row>
    <row r="24">
      <c r="A24" s="22" t="n"/>
      <c r="B24" s="21" t="n"/>
      <c r="C24" s="21" t="n"/>
      <c r="D24" s="21" t="n"/>
      <c r="E24" s="21" t="n"/>
      <c r="F24" s="21" t="n"/>
      <c r="G24" s="18">
        <f>IF(COUNT(B24:F24)=5,ROUND((B24*W_Firmographic_Fit + C24*W_Buying_Capacity + D24*W_Technical_Readiness + E24*W_Strategic_Alignment + F24*W_Buying_Trigger)/100, 1), "")</f>
        <v/>
      </c>
      <c r="H24" s="19">
        <f>IF(G24="","",IF(G24&gt;=75,"A",IF(G24&gt;=55,"B",IF(G24&gt;=35,"C","D"))))</f>
        <v/>
      </c>
      <c r="I24" s="22" t="n"/>
    </row>
    <row r="25">
      <c r="A25" s="22" t="n"/>
      <c r="B25" s="21" t="n"/>
      <c r="C25" s="21" t="n"/>
      <c r="D25" s="21" t="n"/>
      <c r="E25" s="21" t="n"/>
      <c r="F25" s="21" t="n"/>
      <c r="G25" s="18">
        <f>IF(COUNT(B25:F25)=5,ROUND((B25*W_Firmographic_Fit + C25*W_Buying_Capacity + D25*W_Technical_Readiness + E25*W_Strategic_Alignment + F25*W_Buying_Trigger)/100, 1), "")</f>
        <v/>
      </c>
      <c r="H25" s="19">
        <f>IF(G25="","",IF(G25&gt;=75,"A",IF(G25&gt;=55,"B",IF(G25&gt;=35,"C","D"))))</f>
        <v/>
      </c>
      <c r="I25" s="22" t="n"/>
    </row>
    <row r="26">
      <c r="A26" s="22" t="n"/>
      <c r="B26" s="21" t="n"/>
      <c r="C26" s="21" t="n"/>
      <c r="D26" s="21" t="n"/>
      <c r="E26" s="21" t="n"/>
      <c r="F26" s="21" t="n"/>
      <c r="G26" s="18">
        <f>IF(COUNT(B26:F26)=5,ROUND((B26*W_Firmographic_Fit + C26*W_Buying_Capacity + D26*W_Technical_Readiness + E26*W_Strategic_Alignment + F26*W_Buying_Trigger)/100, 1), "")</f>
        <v/>
      </c>
      <c r="H26" s="19">
        <f>IF(G26="","",IF(G26&gt;=75,"A",IF(G26&gt;=55,"B",IF(G26&gt;=35,"C","D"))))</f>
        <v/>
      </c>
      <c r="I26" s="22" t="n"/>
    </row>
    <row r="27">
      <c r="A27" s="22" t="n"/>
      <c r="B27" s="21" t="n"/>
      <c r="C27" s="21" t="n"/>
      <c r="D27" s="21" t="n"/>
      <c r="E27" s="21" t="n"/>
      <c r="F27" s="21" t="n"/>
      <c r="G27" s="18">
        <f>IF(COUNT(B27:F27)=5,ROUND((B27*W_Firmographic_Fit + C27*W_Buying_Capacity + D27*W_Technical_Readiness + E27*W_Strategic_Alignment + F27*W_Buying_Trigger)/100, 1), "")</f>
        <v/>
      </c>
      <c r="H27" s="19">
        <f>IF(G27="","",IF(G27&gt;=75,"A",IF(G27&gt;=55,"B",IF(G27&gt;=35,"C","D"))))</f>
        <v/>
      </c>
      <c r="I27" s="22" t="n"/>
    </row>
    <row r="28">
      <c r="A28" s="22" t="n"/>
      <c r="B28" s="21" t="n"/>
      <c r="C28" s="21" t="n"/>
      <c r="D28" s="21" t="n"/>
      <c r="E28" s="21" t="n"/>
      <c r="F28" s="21" t="n"/>
      <c r="G28" s="18">
        <f>IF(COUNT(B28:F28)=5,ROUND((B28*W_Firmographic_Fit + C28*W_Buying_Capacity + D28*W_Technical_Readiness + E28*W_Strategic_Alignment + F28*W_Buying_Trigger)/100, 1), "")</f>
        <v/>
      </c>
      <c r="H28" s="19">
        <f>IF(G28="","",IF(G28&gt;=75,"A",IF(G28&gt;=55,"B",IF(G28&gt;=35,"C","D"))))</f>
        <v/>
      </c>
      <c r="I28" s="22" t="n"/>
    </row>
    <row r="29">
      <c r="A29" s="22" t="n"/>
      <c r="B29" s="21" t="n"/>
      <c r="C29" s="21" t="n"/>
      <c r="D29" s="21" t="n"/>
      <c r="E29" s="21" t="n"/>
      <c r="F29" s="21" t="n"/>
      <c r="G29" s="18">
        <f>IF(COUNT(B29:F29)=5,ROUND((B29*W_Firmographic_Fit + C29*W_Buying_Capacity + D29*W_Technical_Readiness + E29*W_Strategic_Alignment + F29*W_Buying_Trigger)/100, 1), "")</f>
        <v/>
      </c>
      <c r="H29" s="19">
        <f>IF(G29="","",IF(G29&gt;=75,"A",IF(G29&gt;=55,"B",IF(G29&gt;=35,"C","D"))))</f>
        <v/>
      </c>
      <c r="I29" s="22" t="n"/>
    </row>
    <row r="30">
      <c r="A30" s="22" t="n"/>
      <c r="B30" s="21" t="n"/>
      <c r="C30" s="21" t="n"/>
      <c r="D30" s="21" t="n"/>
      <c r="E30" s="21" t="n"/>
      <c r="F30" s="21" t="n"/>
      <c r="G30" s="18">
        <f>IF(COUNT(B30:F30)=5,ROUND((B30*W_Firmographic_Fit + C30*W_Buying_Capacity + D30*W_Technical_Readiness + E30*W_Strategic_Alignment + F30*W_Buying_Trigger)/100, 1), "")</f>
        <v/>
      </c>
      <c r="H30" s="19">
        <f>IF(G30="","",IF(G30&gt;=75,"A",IF(G30&gt;=55,"B",IF(G30&gt;=35,"C","D"))))</f>
        <v/>
      </c>
      <c r="I30" s="22" t="n"/>
    </row>
    <row r="31">
      <c r="A31" s="22" t="n"/>
      <c r="B31" s="21" t="n"/>
      <c r="C31" s="21" t="n"/>
      <c r="D31" s="21" t="n"/>
      <c r="E31" s="21" t="n"/>
      <c r="F31" s="21" t="n"/>
      <c r="G31" s="18">
        <f>IF(COUNT(B31:F31)=5,ROUND((B31*W_Firmographic_Fit + C31*W_Buying_Capacity + D31*W_Technical_Readiness + E31*W_Strategic_Alignment + F31*W_Buying_Trigger)/100, 1), "")</f>
        <v/>
      </c>
      <c r="H31" s="19">
        <f>IF(G31="","",IF(G31&gt;=75,"A",IF(G31&gt;=55,"B",IF(G31&gt;=35,"C","D"))))</f>
        <v/>
      </c>
      <c r="I31" s="22" t="n"/>
    </row>
    <row r="32">
      <c r="A32" s="22" t="n"/>
      <c r="B32" s="21" t="n"/>
      <c r="C32" s="21" t="n"/>
      <c r="D32" s="21" t="n"/>
      <c r="E32" s="21" t="n"/>
      <c r="F32" s="21" t="n"/>
      <c r="G32" s="18">
        <f>IF(COUNT(B32:F32)=5,ROUND((B32*W_Firmographic_Fit + C32*W_Buying_Capacity + D32*W_Technical_Readiness + E32*W_Strategic_Alignment + F32*W_Buying_Trigger)/100, 1), "")</f>
        <v/>
      </c>
      <c r="H32" s="19">
        <f>IF(G32="","",IF(G32&gt;=75,"A",IF(G32&gt;=55,"B",IF(G32&gt;=35,"C","D"))))</f>
        <v/>
      </c>
      <c r="I32" s="22" t="n"/>
    </row>
    <row r="33">
      <c r="A33" s="22" t="n"/>
      <c r="B33" s="21" t="n"/>
      <c r="C33" s="21" t="n"/>
      <c r="D33" s="21" t="n"/>
      <c r="E33" s="21" t="n"/>
      <c r="F33" s="21" t="n"/>
      <c r="G33" s="18">
        <f>IF(COUNT(B33:F33)=5,ROUND((B33*W_Firmographic_Fit + C33*W_Buying_Capacity + D33*W_Technical_Readiness + E33*W_Strategic_Alignment + F33*W_Buying_Trigger)/100, 1), "")</f>
        <v/>
      </c>
      <c r="H33" s="19">
        <f>IF(G33="","",IF(G33&gt;=75,"A",IF(G33&gt;=55,"B",IF(G33&gt;=35,"C","D"))))</f>
        <v/>
      </c>
      <c r="I33" s="22" t="n"/>
    </row>
    <row r="34">
      <c r="A34" s="22" t="n"/>
      <c r="B34" s="21" t="n"/>
      <c r="C34" s="21" t="n"/>
      <c r="D34" s="21" t="n"/>
      <c r="E34" s="21" t="n"/>
      <c r="F34" s="21" t="n"/>
      <c r="G34" s="18">
        <f>IF(COUNT(B34:F34)=5,ROUND((B34*W_Firmographic_Fit + C34*W_Buying_Capacity + D34*W_Technical_Readiness + E34*W_Strategic_Alignment + F34*W_Buying_Trigger)/100, 1), "")</f>
        <v/>
      </c>
      <c r="H34" s="19">
        <f>IF(G34="","",IF(G34&gt;=75,"A",IF(G34&gt;=55,"B",IF(G34&gt;=35,"C","D"))))</f>
        <v/>
      </c>
      <c r="I34" s="22" t="n"/>
    </row>
    <row r="40">
      <c r="A40" s="8" t="inlineStr">
        <is>
          <t>WIN RATE BY TIER</t>
        </is>
      </c>
    </row>
    <row r="41">
      <c r="A41" s="25" t="inlineStr">
        <is>
          <t>Tier</t>
        </is>
      </c>
      <c r="B41" s="25" t="inlineStr">
        <is>
          <t>Deal Count</t>
        </is>
      </c>
      <c r="C41" s="25" t="inlineStr">
        <is>
          <t>Win Count</t>
        </is>
      </c>
      <c r="D41" s="25" t="inlineStr">
        <is>
          <t>Win Rate</t>
        </is>
      </c>
    </row>
    <row r="42">
      <c r="A42" s="23" t="inlineStr">
        <is>
          <t>A</t>
        </is>
      </c>
      <c r="B42" s="24">
        <f>COUNTIF(H5:H34,"A")</f>
        <v/>
      </c>
      <c r="C42" s="24">
        <f>COUNTIFS(H5:H34,"A",I5:I34,"Won")</f>
        <v/>
      </c>
      <c r="D42" s="15">
        <f>IF(B42=0,"—",TEXT(C42/B42,"0.0%"))</f>
        <v/>
      </c>
    </row>
    <row r="43">
      <c r="A43" s="23" t="inlineStr">
        <is>
          <t>B</t>
        </is>
      </c>
      <c r="B43" s="24">
        <f>COUNTIF(H5:H34,"B")</f>
        <v/>
      </c>
      <c r="C43" s="24">
        <f>COUNTIFS(H5:H34,"B",I5:I34,"Won")</f>
        <v/>
      </c>
      <c r="D43" s="15">
        <f>IF(B43=0,"—",TEXT(C43/B43,"0.0%"))</f>
        <v/>
      </c>
    </row>
    <row r="44">
      <c r="A44" s="23" t="inlineStr">
        <is>
          <t>C</t>
        </is>
      </c>
      <c r="B44" s="24">
        <f>COUNTIF(H5:H34,"C")</f>
        <v/>
      </c>
      <c r="C44" s="24">
        <f>COUNTIFS(H5:H34,"C",I5:I34,"Won")</f>
        <v/>
      </c>
      <c r="D44" s="15">
        <f>IF(B44=0,"—",TEXT(C44/B44,"0.0%"))</f>
        <v/>
      </c>
    </row>
    <row r="45">
      <c r="A45" s="23" t="inlineStr">
        <is>
          <t>D</t>
        </is>
      </c>
      <c r="B45" s="24">
        <f>COUNTIF(H5:H34,"D")</f>
        <v/>
      </c>
      <c r="C45" s="24">
        <f>COUNTIFS(H5:H34,"D",I5:I34,"Won")</f>
        <v/>
      </c>
      <c r="D45" s="15">
        <f>IF(B45=0,"—",TEXT(C45/B45,"0.0%"))</f>
        <v/>
      </c>
    </row>
    <row r="47">
      <c r="A47" s="7" t="inlineStr">
        <is>
          <t>Healthy pattern: Tier A win rate should be 2-3x higher than Tier C/D. If spread is flat, weights are wrong.</t>
        </is>
      </c>
    </row>
  </sheetData>
  <mergeCells count="2">
    <mergeCell ref="A47:F47"/>
    <mergeCell ref="A2:I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45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8" customWidth="1" min="1" max="1"/>
    <col width="16" customWidth="1" min="2" max="2"/>
    <col width="16" customWidth="1" min="3" max="3"/>
    <col width="16" customWidth="1" min="4" max="4"/>
    <col width="16" customWidth="1" min="5" max="5"/>
    <col width="28" customWidth="1" min="6" max="6"/>
  </cols>
  <sheetData>
    <row r="1">
      <c r="A1" s="3" t="inlineStr">
        <is>
          <t>Quarterly Drift Review</t>
        </is>
      </c>
    </row>
    <row r="2" ht="40" customHeight="1">
      <c r="A2" s="7" t="inlineStr">
        <is>
          <t>Three drift signals, computed live. Read-only — the figures below pull from the Win-Loss Calibration sheet and the Accounts sheet. Update those, and the dashboard below refreshes. When any flag fires, it's time to retune weights.</t>
        </is>
      </c>
    </row>
    <row r="4">
      <c r="A4" s="8" t="inlineStr">
        <is>
          <t>SIGNAL 01 · WIN-RATE DIVERGENCE ACROSS TIERS</t>
        </is>
      </c>
    </row>
    <row r="5" ht="28" customHeight="1">
      <c r="A5" s="7" t="inlineStr">
        <is>
          <t>Healthy pattern: Tier A win rate should be at least 2x Tier C. If the spread is flat, composite scoring isn't discriminating.</t>
        </is>
      </c>
    </row>
    <row r="7" ht="26" customHeight="1">
      <c r="A7" s="10" t="inlineStr">
        <is>
          <t>Tier</t>
        </is>
      </c>
      <c r="B7" s="10" t="inlineStr">
        <is>
          <t>Deals</t>
        </is>
      </c>
      <c r="C7" s="10" t="inlineStr">
        <is>
          <t>Wins</t>
        </is>
      </c>
      <c r="D7" s="10" t="inlineStr">
        <is>
          <t>Win Rate</t>
        </is>
      </c>
      <c r="E7" s="10" t="inlineStr">
        <is>
          <t>vs Tier A</t>
        </is>
      </c>
      <c r="F7" s="10" t="inlineStr">
        <is>
          <t>Flag</t>
        </is>
      </c>
    </row>
    <row r="8">
      <c r="A8" s="19" t="inlineStr">
        <is>
          <t>A</t>
        </is>
      </c>
      <c r="B8" s="17">
        <f>COUNTIF('Win-Loss Calibration'!H5:H34,"A")</f>
        <v/>
      </c>
      <c r="C8" s="17">
        <f>COUNTIFS('Win-Loss Calibration'!H5:H34,"A",'Win-Loss Calibration'!I5:I34,"Won")</f>
        <v/>
      </c>
      <c r="D8" s="26">
        <f>IF(B8=0,"—",C8/B8)</f>
        <v/>
      </c>
      <c r="E8" s="27">
        <f>IF(D8="—","—",1)</f>
        <v/>
      </c>
      <c r="F8" s="13" t="inlineStr">
        <is>
          <t>—</t>
        </is>
      </c>
    </row>
    <row r="9">
      <c r="A9" s="19" t="inlineStr">
        <is>
          <t>B</t>
        </is>
      </c>
      <c r="B9" s="17">
        <f>COUNTIF('Win-Loss Calibration'!H5:H34,"B")</f>
        <v/>
      </c>
      <c r="C9" s="17">
        <f>COUNTIFS('Win-Loss Calibration'!H5:H34,"B",'Win-Loss Calibration'!I5:I34,"Won")</f>
        <v/>
      </c>
      <c r="D9" s="26">
        <f>IF(B9=0,"—",C9/B9)</f>
        <v/>
      </c>
      <c r="E9" s="27">
        <f>IF(OR(D9="—",D8="—",D8=0),"—",D9/D8)</f>
        <v/>
      </c>
      <c r="F9" s="17">
        <f>IF(E9="—","—",IF(E9&gt;0.85,"⚠ flat vs A","OK"))</f>
        <v/>
      </c>
    </row>
    <row r="10">
      <c r="A10" s="19" t="inlineStr">
        <is>
          <t>C</t>
        </is>
      </c>
      <c r="B10" s="17">
        <f>COUNTIF('Win-Loss Calibration'!H5:H34,"C")</f>
        <v/>
      </c>
      <c r="C10" s="17">
        <f>COUNTIFS('Win-Loss Calibration'!H5:H34,"C",'Win-Loss Calibration'!I5:I34,"Won")</f>
        <v/>
      </c>
      <c r="D10" s="26">
        <f>IF(B10=0,"—",C10/B10)</f>
        <v/>
      </c>
      <c r="E10" s="27">
        <f>IF(OR(D10="—",D8="—",D8=0),"—",D10/D8)</f>
        <v/>
      </c>
      <c r="F10" s="17">
        <f>IF(E10="—","—",IF(E10&gt;0.65,"⚠ no discrimination",IF(E10&gt;0.50,"watch","OK")))</f>
        <v/>
      </c>
    </row>
    <row r="11">
      <c r="A11" s="19" t="inlineStr">
        <is>
          <t>D</t>
        </is>
      </c>
      <c r="B11" s="17">
        <f>COUNTIF('Win-Loss Calibration'!H5:H34,"D")</f>
        <v/>
      </c>
      <c r="C11" s="17">
        <f>COUNTIFS('Win-Loss Calibration'!H5:H34,"D",'Win-Loss Calibration'!I5:I34,"Won")</f>
        <v/>
      </c>
      <c r="D11" s="26">
        <f>IF(B11=0,"—",C11/B11)</f>
        <v/>
      </c>
      <c r="E11" s="27">
        <f>IF(OR(D11="—",D8="—",D8=0),"—",D11/D8)</f>
        <v/>
      </c>
      <c r="F11" s="17">
        <f>IF(E11="—","—",IF(E11&gt;0.65,"⚠ no discrimination",IF(E11&gt;0.50,"watch","OK")))</f>
        <v/>
      </c>
    </row>
    <row r="13">
      <c r="A13" s="6" t="inlineStr">
        <is>
          <t>Tier A – Tier C spread</t>
        </is>
      </c>
      <c r="D13" s="28">
        <f>IF(OR(D8="—",D10="—"),"—",D8-D10)</f>
        <v/>
      </c>
      <c r="E13" s="29">
        <f>IF(OR(D8="—",D10="—"),"—",IF(D8-D10&lt;0.2,"⚠ retune weights","healthy"))</f>
        <v/>
      </c>
    </row>
    <row r="15">
      <c r="A15" s="8" t="inlineStr">
        <is>
          <t>SIGNAL 02 · CHURN CORRELATION TO ICP-AT-CLOSE</t>
        </is>
      </c>
    </row>
    <row r="16" ht="28" customHeight="1">
      <c r="A16" s="7" t="inlineStr">
        <is>
          <t>Enter churned accounts with the composite ICP score they held at close. If churned accounts skew toward higher tiers, ICP is not predictive of long-term fit.</t>
        </is>
      </c>
    </row>
    <row r="18" ht="26" customHeight="1">
      <c r="A18" s="10" t="inlineStr">
        <is>
          <t>Churned Account</t>
        </is>
      </c>
      <c r="B18" s="10" t="inlineStr">
        <is>
          <t>ICP Score at Close</t>
        </is>
      </c>
      <c r="C18" s="10" t="inlineStr">
        <is>
          <t>Tier at Close</t>
        </is>
      </c>
      <c r="D18" s="10" t="inlineStr">
        <is>
          <t>Churn Quarter</t>
        </is>
      </c>
      <c r="E18" s="10" t="inlineStr">
        <is>
          <t>Primary Reason</t>
        </is>
      </c>
    </row>
    <row r="19">
      <c r="A19" s="22" t="n"/>
      <c r="B19" s="21" t="n"/>
      <c r="C19" s="19">
        <f>IF(B19="","",IF(B19&gt;=75,"A",IF(B19&gt;=55,"B",IF(B19&gt;=35,"C","D"))))</f>
        <v/>
      </c>
      <c r="D19" s="21" t="n"/>
      <c r="E19" s="22" t="n"/>
    </row>
    <row r="20">
      <c r="A20" s="22" t="n"/>
      <c r="B20" s="21" t="n"/>
      <c r="C20" s="19">
        <f>IF(B20="","",IF(B20&gt;=75,"A",IF(B20&gt;=55,"B",IF(B20&gt;=35,"C","D"))))</f>
        <v/>
      </c>
      <c r="D20" s="21" t="n"/>
      <c r="E20" s="22" t="n"/>
    </row>
    <row r="21">
      <c r="A21" s="22" t="n"/>
      <c r="B21" s="21" t="n"/>
      <c r="C21" s="19">
        <f>IF(B21="","",IF(B21&gt;=75,"A",IF(B21&gt;=55,"B",IF(B21&gt;=35,"C","D"))))</f>
        <v/>
      </c>
      <c r="D21" s="21" t="n"/>
      <c r="E21" s="22" t="n"/>
    </row>
    <row r="22">
      <c r="A22" s="22" t="n"/>
      <c r="B22" s="21" t="n"/>
      <c r="C22" s="19">
        <f>IF(B22="","",IF(B22&gt;=75,"A",IF(B22&gt;=55,"B",IF(B22&gt;=35,"C","D"))))</f>
        <v/>
      </c>
      <c r="D22" s="21" t="n"/>
      <c r="E22" s="22" t="n"/>
    </row>
    <row r="23">
      <c r="A23" s="22" t="n"/>
      <c r="B23" s="21" t="n"/>
      <c r="C23" s="19">
        <f>IF(B23="","",IF(B23&gt;=75,"A",IF(B23&gt;=55,"B",IF(B23&gt;=35,"C","D"))))</f>
        <v/>
      </c>
      <c r="D23" s="21" t="n"/>
      <c r="E23" s="22" t="n"/>
    </row>
    <row r="24">
      <c r="A24" s="22" t="n"/>
      <c r="B24" s="21" t="n"/>
      <c r="C24" s="19">
        <f>IF(B24="","",IF(B24&gt;=75,"A",IF(B24&gt;=55,"B",IF(B24&gt;=35,"C","D"))))</f>
        <v/>
      </c>
      <c r="D24" s="21" t="n"/>
      <c r="E24" s="22" t="n"/>
    </row>
    <row r="25">
      <c r="A25" s="22" t="n"/>
      <c r="B25" s="21" t="n"/>
      <c r="C25" s="19">
        <f>IF(B25="","",IF(B25&gt;=75,"A",IF(B25&gt;=55,"B",IF(B25&gt;=35,"C","D"))))</f>
        <v/>
      </c>
      <c r="D25" s="21" t="n"/>
      <c r="E25" s="22" t="n"/>
    </row>
    <row r="26">
      <c r="A26" s="22" t="n"/>
      <c r="B26" s="21" t="n"/>
      <c r="C26" s="19">
        <f>IF(B26="","",IF(B26&gt;=75,"A",IF(B26&gt;=55,"B",IF(B26&gt;=35,"C","D"))))</f>
        <v/>
      </c>
      <c r="D26" s="21" t="n"/>
      <c r="E26" s="22" t="n"/>
    </row>
    <row r="27">
      <c r="A27" s="22" t="n"/>
      <c r="B27" s="21" t="n"/>
      <c r="C27" s="19">
        <f>IF(B27="","",IF(B27&gt;=75,"A",IF(B27&gt;=55,"B",IF(B27&gt;=35,"C","D"))))</f>
        <v/>
      </c>
      <c r="D27" s="21" t="n"/>
      <c r="E27" s="22" t="n"/>
    </row>
    <row r="28">
      <c r="A28" s="22" t="n"/>
      <c r="B28" s="21" t="n"/>
      <c r="C28" s="19">
        <f>IF(B28="","",IF(B28&gt;=75,"A",IF(B28&gt;=55,"B",IF(B28&gt;=35,"C","D"))))</f>
        <v/>
      </c>
      <c r="D28" s="21" t="n"/>
      <c r="E28" s="22" t="n"/>
    </row>
    <row r="30">
      <c r="A30" s="6" t="inlineStr">
        <is>
          <t>Churn distribution by ICP-at-close tier</t>
        </is>
      </c>
    </row>
    <row r="31">
      <c r="A31" s="10" t="inlineStr">
        <is>
          <t>Tier at Close</t>
        </is>
      </c>
      <c r="B31" s="10" t="inlineStr">
        <is>
          <t>Churn Count</t>
        </is>
      </c>
      <c r="C31" s="10" t="inlineStr">
        <is>
          <t>Healthy?</t>
        </is>
      </c>
    </row>
    <row r="32">
      <c r="A32" s="19" t="inlineStr">
        <is>
          <t>A</t>
        </is>
      </c>
      <c r="B32" s="17">
        <f>COUNTIF(C19:C28,"A")</f>
        <v/>
      </c>
      <c r="C32" s="17">
        <f>IF(B32&gt;0,"⚠ A-tier churn — ICP may be miscalibrated","—")</f>
        <v/>
      </c>
    </row>
    <row r="33">
      <c r="A33" s="19" t="inlineStr">
        <is>
          <t>B</t>
        </is>
      </c>
      <c r="B33" s="17">
        <f>COUNTIF(C19:C28,"B")</f>
        <v/>
      </c>
      <c r="C33" s="13" t="inlineStr">
        <is>
          <t>—</t>
        </is>
      </c>
    </row>
    <row r="34">
      <c r="A34" s="19" t="inlineStr">
        <is>
          <t>C</t>
        </is>
      </c>
      <c r="B34" s="17">
        <f>COUNTIF(C19:C28,"C")</f>
        <v/>
      </c>
      <c r="C34" s="13" t="inlineStr">
        <is>
          <t>—</t>
        </is>
      </c>
    </row>
    <row r="35">
      <c r="A35" s="19" t="inlineStr">
        <is>
          <t>D</t>
        </is>
      </c>
      <c r="B35" s="17">
        <f>COUNTIF(C19:C28,"D")</f>
        <v/>
      </c>
      <c r="C35" s="13" t="inlineStr">
        <is>
          <t>—</t>
        </is>
      </c>
    </row>
    <row r="38">
      <c r="A38" s="8" t="inlineStr">
        <is>
          <t>SIGNAL 03 · PEER-COHORT DRIFT</t>
        </is>
      </c>
    </row>
    <row r="39" ht="30" customHeight="1">
      <c r="A39" s="7" t="inlineStr">
        <is>
          <t>Pull your top 10 customers today. Score each against the current 5-dimension rubric. Then pull your top 10 customers from 24 months ago and score them against the same rubric.</t>
        </is>
      </c>
    </row>
    <row r="41" ht="26" customHeight="1">
      <c r="A41" s="10" t="inlineStr">
        <is>
          <t>Cohort</t>
        </is>
      </c>
      <c r="B41" s="10" t="inlineStr">
        <is>
          <t>Avg Composite</t>
        </is>
      </c>
      <c r="C41" s="10" t="inlineStr">
        <is>
          <t>Avg Firmo</t>
        </is>
      </c>
      <c r="D41" s="10" t="inlineStr">
        <is>
          <t>Avg Capacity</t>
        </is>
      </c>
      <c r="E41" s="10" t="inlineStr">
        <is>
          <t>Avg Tech</t>
        </is>
      </c>
      <c r="F41" s="10" t="inlineStr">
        <is>
          <t>Notes</t>
        </is>
      </c>
    </row>
    <row r="42">
      <c r="A42" s="17" t="inlineStr">
        <is>
          <t>Top 10 today</t>
        </is>
      </c>
      <c r="B42" s="21" t="n"/>
      <c r="C42" s="21" t="n"/>
      <c r="D42" s="21" t="n"/>
      <c r="E42" s="21" t="n"/>
      <c r="F42" s="30" t="n"/>
    </row>
    <row r="43">
      <c r="A43" s="17" t="inlineStr">
        <is>
          <t>Top 10 · 24 months ago</t>
        </is>
      </c>
      <c r="B43" s="21" t="n"/>
      <c r="C43" s="21" t="n"/>
      <c r="D43" s="21" t="n"/>
      <c r="E43" s="21" t="n"/>
      <c r="F43" s="30" t="n"/>
    </row>
    <row r="45" ht="34" customHeight="1">
      <c r="A45" s="7" t="inlineStr">
        <is>
          <t>If average composite scores differ by more than 10 points, your ICP has drifted — the customers you actually serve no longer match the ICP you think you have. Retune weights against the cohort you're winning.</t>
        </is>
      </c>
    </row>
  </sheetData>
  <mergeCells count="11">
    <mergeCell ref="A38:F38"/>
    <mergeCell ref="A2:F2"/>
    <mergeCell ref="A16:F16"/>
    <mergeCell ref="A13:C13"/>
    <mergeCell ref="A5:F5"/>
    <mergeCell ref="A45:F45"/>
    <mergeCell ref="E13:F13"/>
    <mergeCell ref="A4:F4"/>
    <mergeCell ref="A30:F30"/>
    <mergeCell ref="A39:F39"/>
    <mergeCell ref="A15:F1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2026-04-17T05:08:57Z</dcterms:created>
  <dcterms:modified xsi:type="dcterms:W3CDTF">2026-04-17T05:08:57Z</dcterms:modified>
</cp:coreProperties>
</file>